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0" windowWidth="23256" windowHeight="14136"/>
  </bookViews>
  <sheets>
    <sheet name="Aiming error" sheetId="2" r:id="rId1"/>
  </sheets>
  <calcPr calcId="125725"/>
</workbook>
</file>

<file path=xl/calcChain.xml><?xml version="1.0" encoding="utf-8"?>
<calcChain xmlns="http://schemas.openxmlformats.org/spreadsheetml/2006/main">
  <c r="H37" i="2"/>
  <c r="H38"/>
  <c r="H39"/>
  <c r="H40"/>
  <c r="I33"/>
  <c r="L33" s="1"/>
  <c r="O33" s="1"/>
  <c r="I32"/>
  <c r="L32" s="1"/>
  <c r="O32" s="1"/>
  <c r="F41"/>
  <c r="H41" s="1"/>
  <c r="N33" l="1"/>
  <c r="N32"/>
  <c r="M32"/>
  <c r="M33"/>
  <c r="K32"/>
  <c r="K33"/>
  <c r="P32" l="1"/>
  <c r="Q32" s="1"/>
  <c r="R32" s="1"/>
  <c r="P33"/>
  <c r="Q33" s="1"/>
  <c r="R33" s="1"/>
  <c r="E50" s="1"/>
  <c r="E51" l="1"/>
  <c r="E57"/>
  <c r="C50"/>
  <c r="C51" l="1"/>
  <c r="C57"/>
  <c r="E52"/>
  <c r="E58"/>
  <c r="E59" s="1"/>
  <c r="C52" l="1"/>
  <c r="C58"/>
  <c r="C59" s="1"/>
</calcChain>
</file>

<file path=xl/sharedStrings.xml><?xml version="1.0" encoding="utf-8"?>
<sst xmlns="http://schemas.openxmlformats.org/spreadsheetml/2006/main" count="47" uniqueCount="31">
  <si>
    <t>Metric</t>
  </si>
  <si>
    <t>Input</t>
  </si>
  <si>
    <t>Output</t>
  </si>
  <si>
    <t>m</t>
  </si>
  <si>
    <t>Deviation</t>
  </si>
  <si>
    <t>Precision</t>
  </si>
  <si>
    <t xml:space="preserve">Gun and chronograph aimed at parallell points </t>
  </si>
  <si>
    <t>Legend</t>
  </si>
  <si>
    <t>Units</t>
  </si>
  <si>
    <t>Imperial</t>
  </si>
  <si>
    <t>Distance from SuperChrono to target</t>
  </si>
  <si>
    <t>Spead of sound</t>
  </si>
  <si>
    <t xml:space="preserve"> ft/s</t>
  </si>
  <si>
    <t xml:space="preserve"> F</t>
  </si>
  <si>
    <t xml:space="preserve"> ft</t>
  </si>
  <si>
    <t xml:space="preserve"> m/s</t>
  </si>
  <si>
    <t xml:space="preserve"> C</t>
  </si>
  <si>
    <t xml:space="preserve"> m</t>
  </si>
  <si>
    <t xml:space="preserve"> cm</t>
  </si>
  <si>
    <t xml:space="preserve"> in</t>
  </si>
  <si>
    <r>
      <t xml:space="preserve">Formler for </t>
    </r>
    <r>
      <rPr>
        <sz val="11"/>
        <color rgb="FFFF0000"/>
        <rFont val="Calibri"/>
        <family val="2"/>
      </rPr>
      <t>siktefeil over</t>
    </r>
  </si>
  <si>
    <r>
      <t xml:space="preserve">Formler for </t>
    </r>
    <r>
      <rPr>
        <sz val="11"/>
        <color rgb="FFFF0000"/>
        <rFont val="Calibri"/>
        <family val="2"/>
      </rPr>
      <t>siktefeil under</t>
    </r>
  </si>
  <si>
    <t>The SuperChrono can be placed anywhere between the muzzle and the target.</t>
  </si>
  <si>
    <t>Aiming error at target, over or under parallel line</t>
  </si>
  <si>
    <t>Reading</t>
  </si>
  <si>
    <t xml:space="preserve">Over </t>
  </si>
  <si>
    <t>Under</t>
  </si>
  <si>
    <t>Aiming error at target over/under parallel line, m/s</t>
  </si>
  <si>
    <t>Aiming error at target over/under parallel line, ft/s</t>
  </si>
  <si>
    <t>Actual bullet speed at sensors</t>
  </si>
  <si>
    <t xml:space="preserve">Temperature </t>
  </si>
</sst>
</file>

<file path=xl/styles.xml><?xml version="1.0" encoding="utf-8"?>
<styleSheet xmlns="http://schemas.openxmlformats.org/spreadsheetml/2006/main">
  <numFmts count="2">
    <numFmt numFmtId="164" formatCode="0.0\ %"/>
    <numFmt numFmtId="165" formatCode="0.000"/>
  </numFmts>
  <fonts count="1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5" fillId="0" borderId="0" xfId="0" applyFont="1"/>
    <xf numFmtId="0" fontId="4" fillId="3" borderId="1" xfId="0" applyFont="1" applyFill="1" applyBorder="1"/>
    <xf numFmtId="0" fontId="6" fillId="0" borderId="0" xfId="0" applyFont="1"/>
    <xf numFmtId="0" fontId="4" fillId="0" borderId="0" xfId="0" applyFont="1" applyFill="1" applyBorder="1"/>
    <xf numFmtId="164" fontId="8" fillId="3" borderId="1" xfId="1" applyNumberFormat="1" applyFont="1" applyFill="1" applyBorder="1"/>
    <xf numFmtId="1" fontId="4" fillId="3" borderId="1" xfId="0" applyNumberFormat="1" applyFont="1" applyFill="1" applyBorder="1"/>
    <xf numFmtId="0" fontId="1" fillId="0" borderId="0" xfId="4"/>
    <xf numFmtId="165" fontId="1" fillId="0" borderId="0" xfId="4" applyNumberFormat="1"/>
    <xf numFmtId="0" fontId="9" fillId="0" borderId="0" xfId="0" applyFont="1"/>
    <xf numFmtId="0" fontId="10" fillId="0" borderId="0" xfId="0" applyFont="1"/>
  </cellXfs>
  <cellStyles count="5">
    <cellStyle name="Normal" xfId="0" builtinId="0"/>
    <cellStyle name="Normal 2" xfId="2"/>
    <cellStyle name="Normal 3" xfId="4"/>
    <cellStyle name="Prosent" xfId="1" builtinId="5"/>
    <cellStyle name="Pros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15</xdr:col>
      <xdr:colOff>533399</xdr:colOff>
      <xdr:row>6</xdr:row>
      <xdr:rowOff>171449</xdr:rowOff>
    </xdr:to>
    <xdr:sp macro="" textlink="">
      <xdr:nvSpPr>
        <xdr:cNvPr id="2" name="TekstSylinder 1"/>
        <xdr:cNvSpPr txBox="1"/>
      </xdr:nvSpPr>
      <xdr:spPr>
        <a:xfrm>
          <a:off x="428625" y="95250"/>
          <a:ext cx="10820399" cy="1219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Set-ups for for maximum precision</a:t>
          </a:r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get the most precise reading, you have to shoot parallel with or at a very shallow angle to the sensors. If not, the bullet will travel on a path longer or shorter than that between the two sensors and the reading will not be correct.  This applies to any two-sensor setup, whether it is acoustical, optical, electromagnetic or radar.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are some calculators to help you understand the consept.  Note that the bullet path is  shown as  a line through the barrel to the target.  This is not strictly correct but as we are only concerned about the bullet for 20cm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(8 inches) just  over the sensors, this is a good enough approximation.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/>
        </a:p>
      </xdr:txBody>
    </xdr:sp>
    <xdr:clientData/>
  </xdr:twoCellAnchor>
  <xdr:twoCellAnchor editAs="oneCell">
    <xdr:from>
      <xdr:col>0</xdr:col>
      <xdr:colOff>353173</xdr:colOff>
      <xdr:row>10</xdr:row>
      <xdr:rowOff>160545</xdr:rowOff>
    </xdr:from>
    <xdr:to>
      <xdr:col>14</xdr:col>
      <xdr:colOff>610028</xdr:colOff>
      <xdr:row>28</xdr:row>
      <xdr:rowOff>53304</xdr:rowOff>
    </xdr:to>
    <xdr:pic>
      <xdr:nvPicPr>
        <xdr:cNvPr id="7" name="Bilde 6" descr="superchrono_illustr2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173" y="2161865"/>
          <a:ext cx="10060113" cy="336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88"/>
  <sheetViews>
    <sheetView showGridLines="0" tabSelected="1" zoomScale="89" zoomScaleNormal="89" workbookViewId="0">
      <selection activeCell="P12" sqref="P12"/>
    </sheetView>
  </sheetViews>
  <sheetFormatPr baseColWidth="10" defaultColWidth="11.44140625" defaultRowHeight="14.4"/>
  <cols>
    <col min="1" max="1" width="5.33203125" customWidth="1"/>
    <col min="6" max="6" width="11.44140625" customWidth="1"/>
    <col min="8" max="8" width="12.88671875" customWidth="1"/>
    <col min="9" max="9" width="6.88671875" bestFit="1" customWidth="1"/>
    <col min="11" max="11" width="8" customWidth="1"/>
  </cols>
  <sheetData>
    <row r="9" spans="2:2" ht="21">
      <c r="B9" s="5" t="s">
        <v>6</v>
      </c>
    </row>
    <row r="10" spans="2:2">
      <c r="B10" t="s">
        <v>22</v>
      </c>
    </row>
    <row r="32" spans="7:18" hidden="1">
      <c r="G32" t="s">
        <v>20</v>
      </c>
      <c r="I32">
        <f>SUM(F40/100)</f>
        <v>1.3</v>
      </c>
      <c r="J32" t="s">
        <v>3</v>
      </c>
      <c r="K32">
        <f>SUM(L32*180/PI())</f>
        <v>0.74480317831506437</v>
      </c>
      <c r="L32">
        <f>ATAN(I32/F39)</f>
        <v>1.2999267740916304E-2</v>
      </c>
      <c r="M32" s="9">
        <f>ASIN($F$41/F37)</f>
        <v>0.36188870520974536</v>
      </c>
      <c r="N32" s="9">
        <f>COS(L32)*200</f>
        <v>199.98310214177337</v>
      </c>
      <c r="O32" s="9">
        <f>SIN(L32)*200</f>
        <v>2.599780327843054</v>
      </c>
      <c r="P32" s="9">
        <f>SUM(O32/TAN(M32))</f>
        <v>6.8675391846992326</v>
      </c>
      <c r="Q32" s="9">
        <f>SUM(N32-P32)</f>
        <v>193.11556295707413</v>
      </c>
      <c r="R32" s="9">
        <f>SUM(200/Q32)</f>
        <v>1.0356493124505772</v>
      </c>
    </row>
    <row r="33" spans="2:18" hidden="1">
      <c r="G33" t="s">
        <v>21</v>
      </c>
      <c r="I33">
        <f>SUM(F40/100)</f>
        <v>1.3</v>
      </c>
      <c r="J33" t="s">
        <v>3</v>
      </c>
      <c r="K33">
        <f>SUM(L33*180/PI())</f>
        <v>0.74480317831506437</v>
      </c>
      <c r="L33">
        <f>ATAN(I33/F39)</f>
        <v>1.2999267740916304E-2</v>
      </c>
      <c r="M33" s="9">
        <f>ASIN($F$41/$F$37)</f>
        <v>0.36188870520974536</v>
      </c>
      <c r="N33" s="10">
        <f>TAN(L33)*200</f>
        <v>2.6</v>
      </c>
      <c r="O33" s="9">
        <f>COS(L33)*200</f>
        <v>199.98310214177337</v>
      </c>
      <c r="P33" s="9">
        <f>N33/TAN(M33)</f>
        <v>6.868119467244437</v>
      </c>
      <c r="Q33" s="9">
        <f>SUM(O33+P33)</f>
        <v>206.85122160901781</v>
      </c>
      <c r="R33" s="9">
        <f>SUM(200/Q33)</f>
        <v>0.96687850545080301</v>
      </c>
    </row>
    <row r="34" spans="2:18">
      <c r="M34" s="9"/>
      <c r="N34" s="10"/>
      <c r="O34" s="9"/>
      <c r="P34" s="9"/>
      <c r="Q34" s="9"/>
      <c r="R34" s="9"/>
    </row>
    <row r="35" spans="2:18" ht="15" customHeight="1">
      <c r="B35" s="3" t="s">
        <v>8</v>
      </c>
      <c r="F35" s="1" t="s">
        <v>0</v>
      </c>
      <c r="H35" s="1" t="s">
        <v>9</v>
      </c>
    </row>
    <row r="36" spans="2:18" ht="4.5" customHeight="1"/>
    <row r="37" spans="2:18">
      <c r="B37" t="s">
        <v>29</v>
      </c>
      <c r="F37" s="2">
        <v>970</v>
      </c>
      <c r="G37" t="s">
        <v>15</v>
      </c>
      <c r="H37" s="8">
        <f>CONVERT(F37,"m","ft")</f>
        <v>3182.4146981627296</v>
      </c>
      <c r="I37" t="s">
        <v>12</v>
      </c>
      <c r="M37" s="11"/>
      <c r="N37" s="3" t="s">
        <v>7</v>
      </c>
    </row>
    <row r="38" spans="2:18">
      <c r="B38" t="s">
        <v>30</v>
      </c>
      <c r="F38" s="2">
        <v>20</v>
      </c>
      <c r="G38" t="s">
        <v>16</v>
      </c>
      <c r="H38" s="4">
        <f>CONVERT(F38,"C","F")</f>
        <v>68</v>
      </c>
      <c r="I38" t="s">
        <v>13</v>
      </c>
      <c r="M38" s="11"/>
      <c r="N38" s="2" t="s">
        <v>1</v>
      </c>
      <c r="O38" s="4" t="s">
        <v>2</v>
      </c>
    </row>
    <row r="39" spans="2:18">
      <c r="B39" t="s">
        <v>10</v>
      </c>
      <c r="F39" s="2">
        <v>100</v>
      </c>
      <c r="G39" t="s">
        <v>17</v>
      </c>
      <c r="H39" s="8">
        <f>CONVERT(F39,"m","ft")</f>
        <v>328.08398950131232</v>
      </c>
      <c r="I39" t="s">
        <v>14</v>
      </c>
      <c r="M39" s="11"/>
    </row>
    <row r="40" spans="2:18">
      <c r="B40" t="s">
        <v>23</v>
      </c>
      <c r="F40" s="2">
        <v>130</v>
      </c>
      <c r="G40" t="s">
        <v>18</v>
      </c>
      <c r="H40" s="8">
        <f>CONVERT(F40,"cm","in")</f>
        <v>51.181102362204726</v>
      </c>
      <c r="I40" t="s">
        <v>19</v>
      </c>
      <c r="M40" s="11"/>
    </row>
    <row r="41" spans="2:18">
      <c r="B41" t="s">
        <v>11</v>
      </c>
      <c r="F41" s="8">
        <f>SUM(331.3+(0.606*F38))</f>
        <v>343.42</v>
      </c>
      <c r="G41" t="s">
        <v>15</v>
      </c>
      <c r="H41" s="8">
        <f>CONVERT(F41,"m","ft")</f>
        <v>1126.7060367454069</v>
      </c>
      <c r="I41" t="s">
        <v>12</v>
      </c>
      <c r="M41" s="11"/>
    </row>
    <row r="44" spans="2:18" hidden="1"/>
    <row r="45" spans="2:18" hidden="1"/>
    <row r="46" spans="2:18" hidden="1"/>
    <row r="48" spans="2:18" ht="21">
      <c r="B48" s="5" t="s">
        <v>27</v>
      </c>
    </row>
    <row r="49" spans="2:6" ht="18">
      <c r="C49" s="12" t="s">
        <v>25</v>
      </c>
      <c r="E49" s="12" t="s">
        <v>26</v>
      </c>
    </row>
    <row r="50" spans="2:6">
      <c r="B50" t="s">
        <v>24</v>
      </c>
      <c r="C50" s="8">
        <f>SUM(F37*R32)</f>
        <v>1004.5798330770599</v>
      </c>
      <c r="D50" t="s">
        <v>15</v>
      </c>
      <c r="E50" s="8">
        <f>F37*R33</f>
        <v>937.87215028727894</v>
      </c>
      <c r="F50" t="s">
        <v>15</v>
      </c>
    </row>
    <row r="51" spans="2:6">
      <c r="B51" t="s">
        <v>4</v>
      </c>
      <c r="C51" s="8">
        <f>C50-F37</f>
        <v>34.579833077059902</v>
      </c>
      <c r="D51" t="s">
        <v>15</v>
      </c>
      <c r="E51" s="8">
        <f>E50-F37</f>
        <v>-32.127849712721058</v>
      </c>
      <c r="F51" t="s">
        <v>15</v>
      </c>
    </row>
    <row r="52" spans="2:6">
      <c r="B52" t="s">
        <v>5</v>
      </c>
      <c r="C52" s="7">
        <f>(F37-C51)/F37</f>
        <v>0.96435068754942277</v>
      </c>
      <c r="E52" s="7">
        <f>(F37-ABS(E51))/F37</f>
        <v>0.96687850545080301</v>
      </c>
    </row>
    <row r="55" spans="2:6" ht="21">
      <c r="B55" s="5" t="s">
        <v>28</v>
      </c>
    </row>
    <row r="56" spans="2:6" ht="18">
      <c r="C56" s="12" t="s">
        <v>25</v>
      </c>
      <c r="E56" s="12" t="s">
        <v>26</v>
      </c>
    </row>
    <row r="57" spans="2:6">
      <c r="B57" t="s">
        <v>24</v>
      </c>
      <c r="C57" s="8">
        <f>CONVERT(C50,"m","ft")</f>
        <v>3295.8655940848425</v>
      </c>
      <c r="D57" t="s">
        <v>12</v>
      </c>
      <c r="E57" s="8">
        <f>CONVERT(E50,"m","ft")</f>
        <v>3077.0083670842482</v>
      </c>
      <c r="F57" t="s">
        <v>12</v>
      </c>
    </row>
    <row r="58" spans="2:6">
      <c r="B58" t="s">
        <v>4</v>
      </c>
      <c r="C58" s="8">
        <f>CONVERT(C51,"m","ft")</f>
        <v>113.45089592211254</v>
      </c>
      <c r="D58" t="s">
        <v>12</v>
      </c>
      <c r="E58" s="8">
        <f>CONVERT(E51,"m","ft")</f>
        <v>-105.40633107848116</v>
      </c>
      <c r="F58" t="s">
        <v>12</v>
      </c>
    </row>
    <row r="59" spans="2:6">
      <c r="B59" t="s">
        <v>5</v>
      </c>
      <c r="C59" s="7">
        <f>(F37-CONVERT(C58,"ft","m"))/F37</f>
        <v>0.96435068754942277</v>
      </c>
      <c r="E59" s="7">
        <f>(F37-CONVERT(ABS(E58),"ft","m"))/F37</f>
        <v>0.96687850545080301</v>
      </c>
    </row>
    <row r="75" spans="14:18">
      <c r="N75" s="10"/>
      <c r="O75" s="9"/>
      <c r="P75" s="9"/>
      <c r="Q75" s="9"/>
      <c r="R75" s="9"/>
    </row>
    <row r="76" spans="14:18">
      <c r="N76" s="10"/>
      <c r="O76" s="9"/>
      <c r="P76" s="9"/>
      <c r="Q76" s="9"/>
      <c r="R76" s="9"/>
    </row>
    <row r="77" spans="14:18" ht="15" customHeight="1"/>
    <row r="78" spans="14:18" ht="15" customHeight="1"/>
    <row r="79" spans="14:18" ht="15" customHeight="1"/>
    <row r="80" spans="14:18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6"/>
    </row>
    <row r="88" spans="9:9">
      <c r="I88" s="6"/>
    </row>
  </sheetData>
  <pageMargins left="0.23622047244094491" right="0.23622047244094491" top="0.15748031496062992" bottom="0" header="0" footer="0"/>
  <pageSetup paperSize="9" scale="72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Aiming error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Halvdan</dc:creator>
  <cp:lastModifiedBy>Halvdan</cp:lastModifiedBy>
  <cp:lastPrinted>2012-05-14T08:43:08Z</cp:lastPrinted>
  <dcterms:created xsi:type="dcterms:W3CDTF">2012-05-09T09:22:40Z</dcterms:created>
  <dcterms:modified xsi:type="dcterms:W3CDTF">2013-05-29T21:23:00Z</dcterms:modified>
</cp:coreProperties>
</file>